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A31A6C55-30D6-4B63-88CE-ADE1EA2C655A}" xr6:coauthVersionLast="47" xr6:coauthVersionMax="47" xr10:uidLastSave="{00000000-0000-0000-0000-000000000000}"/>
  <bookViews>
    <workbookView xWindow="22932" yWindow="5172" windowWidth="23256" windowHeight="12576" activeTab="1" xr2:uid="{00000000-000D-0000-FFFF-FFFF00000000}"/>
  </bookViews>
  <sheets>
    <sheet name="Données" sheetId="1" r:id="rId1"/>
    <sheet name="Rapport1" sheetId="2" r:id="rId2"/>
    <sheet name="Rapport2" sheetId="3" r:id="rId3"/>
    <sheet name="Rapport3" sheetId="4" r:id="rId4"/>
  </sheets>
  <definedNames>
    <definedName name="Primes">Données!$G$3:$I$12</definedName>
    <definedName name="Représentants">Données!$A$3:$E$12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E24" i="4"/>
  <c r="E25" i="4"/>
  <c r="E26" i="4"/>
  <c r="E27" i="4"/>
  <c r="E28" i="4"/>
  <c r="E29" i="4"/>
  <c r="E30" i="4"/>
  <c r="E22" i="4"/>
  <c r="D23" i="4"/>
  <c r="D24" i="4"/>
  <c r="D25" i="4"/>
  <c r="D26" i="4"/>
  <c r="D27" i="4"/>
  <c r="D28" i="4"/>
  <c r="D29" i="4"/>
  <c r="D30" i="4"/>
  <c r="D22" i="4"/>
  <c r="F9" i="4"/>
  <c r="F10" i="4"/>
  <c r="F11" i="4"/>
  <c r="F12" i="4"/>
  <c r="F13" i="4"/>
  <c r="G13" i="4" s="1"/>
  <c r="F14" i="4"/>
  <c r="G14" i="4" s="1"/>
  <c r="F15" i="4"/>
  <c r="G15" i="4" s="1"/>
  <c r="H15" i="4" s="1"/>
  <c r="I15" i="4" s="1"/>
  <c r="F16" i="4"/>
  <c r="G16" i="4" s="1"/>
  <c r="G12" i="4"/>
  <c r="F8" i="4"/>
  <c r="G8" i="4" s="1"/>
  <c r="D9" i="4"/>
  <c r="D10" i="4"/>
  <c r="D11" i="4"/>
  <c r="D12" i="4"/>
  <c r="D13" i="4"/>
  <c r="D14" i="4"/>
  <c r="D15" i="4"/>
  <c r="D16" i="4"/>
  <c r="D8" i="4"/>
  <c r="E23" i="3"/>
  <c r="E24" i="3"/>
  <c r="E25" i="3"/>
  <c r="E26" i="3"/>
  <c r="E27" i="3"/>
  <c r="E28" i="3"/>
  <c r="E29" i="3"/>
  <c r="E30" i="3"/>
  <c r="E22" i="3"/>
  <c r="D23" i="3"/>
  <c r="D24" i="3"/>
  <c r="D25" i="3"/>
  <c r="D26" i="3"/>
  <c r="D27" i="3"/>
  <c r="D28" i="3"/>
  <c r="D29" i="3"/>
  <c r="D30" i="3"/>
  <c r="D22" i="3"/>
  <c r="F9" i="3"/>
  <c r="F10" i="3"/>
  <c r="F11" i="3"/>
  <c r="F12" i="3"/>
  <c r="F13" i="3"/>
  <c r="F14" i="3"/>
  <c r="G14" i="3" s="1"/>
  <c r="F15" i="3"/>
  <c r="F16" i="3"/>
  <c r="G11" i="3"/>
  <c r="H11" i="3" s="1"/>
  <c r="I11" i="3" s="1"/>
  <c r="G12" i="3"/>
  <c r="G13" i="3"/>
  <c r="H13" i="3" s="1"/>
  <c r="G15" i="3"/>
  <c r="G16" i="3"/>
  <c r="F8" i="3"/>
  <c r="G8" i="3" s="1"/>
  <c r="D9" i="3"/>
  <c r="D10" i="3"/>
  <c r="D11" i="3"/>
  <c r="D12" i="3"/>
  <c r="D13" i="3"/>
  <c r="D14" i="3"/>
  <c r="D15" i="3"/>
  <c r="D16" i="3"/>
  <c r="D8" i="3"/>
  <c r="G11" i="4"/>
  <c r="H11" i="4" s="1"/>
  <c r="I11" i="4" s="1"/>
  <c r="G10" i="4"/>
  <c r="G9" i="4"/>
  <c r="G10" i="3"/>
  <c r="G9" i="3"/>
  <c r="E23" i="2"/>
  <c r="E24" i="2"/>
  <c r="E25" i="2"/>
  <c r="E26" i="2"/>
  <c r="E27" i="2"/>
  <c r="E28" i="2"/>
  <c r="E29" i="2"/>
  <c r="E30" i="2"/>
  <c r="E22" i="2"/>
  <c r="F9" i="2"/>
  <c r="F10" i="2"/>
  <c r="G10" i="2" s="1"/>
  <c r="H10" i="2" s="1"/>
  <c r="F11" i="2"/>
  <c r="G11" i="2" s="1"/>
  <c r="F12" i="2"/>
  <c r="G12" i="2" s="1"/>
  <c r="H12" i="2" s="1"/>
  <c r="F13" i="2"/>
  <c r="G13" i="2" s="1"/>
  <c r="F14" i="2"/>
  <c r="G14" i="2" s="1"/>
  <c r="H14" i="2" s="1"/>
  <c r="F15" i="2"/>
  <c r="F16" i="2"/>
  <c r="G16" i="2" s="1"/>
  <c r="H16" i="2" s="1"/>
  <c r="F8" i="2"/>
  <c r="G8" i="2" s="1"/>
  <c r="G9" i="2"/>
  <c r="G15" i="2"/>
  <c r="D9" i="2"/>
  <c r="D10" i="2"/>
  <c r="D11" i="2"/>
  <c r="D12" i="2"/>
  <c r="D13" i="2"/>
  <c r="D14" i="2"/>
  <c r="D15" i="2"/>
  <c r="D16" i="2"/>
  <c r="D8" i="2"/>
  <c r="H8" i="4" l="1"/>
  <c r="I8" i="4" s="1"/>
  <c r="H12" i="4"/>
  <c r="I12" i="4" s="1"/>
  <c r="H16" i="4"/>
  <c r="I16" i="4" s="1"/>
  <c r="H14" i="4"/>
  <c r="I14" i="4" s="1"/>
  <c r="H12" i="3"/>
  <c r="I12" i="3" s="1"/>
  <c r="H10" i="4"/>
  <c r="I10" i="4" s="1"/>
  <c r="H13" i="4"/>
  <c r="I13" i="4" s="1"/>
  <c r="H9" i="4"/>
  <c r="I9" i="4" s="1"/>
  <c r="H8" i="3"/>
  <c r="I8" i="3" s="1"/>
  <c r="H14" i="3"/>
  <c r="I14" i="3" s="1"/>
  <c r="H15" i="3"/>
  <c r="I15" i="3" s="1"/>
  <c r="H10" i="3"/>
  <c r="I10" i="3" s="1"/>
  <c r="H16" i="3"/>
  <c r="I16" i="3" s="1"/>
  <c r="I13" i="3"/>
  <c r="H9" i="3"/>
  <c r="I9" i="3" s="1"/>
  <c r="H8" i="2"/>
  <c r="I8" i="2" s="1"/>
  <c r="H15" i="2"/>
  <c r="I15" i="2" s="1"/>
  <c r="H13" i="2"/>
  <c r="I13" i="2" s="1"/>
  <c r="H11" i="2"/>
  <c r="I11" i="2" s="1"/>
  <c r="H9" i="2"/>
  <c r="I9" i="2" s="1"/>
  <c r="I16" i="2"/>
  <c r="I14" i="2"/>
  <c r="I12" i="2"/>
  <c r="I10" i="2"/>
  <c r="I17" i="4" l="1"/>
  <c r="F28" i="4"/>
  <c r="F30" i="4"/>
  <c r="I17" i="3"/>
  <c r="I17" i="2"/>
  <c r="F22" i="4" l="1"/>
  <c r="G22" i="4" s="1"/>
  <c r="F29" i="4"/>
  <c r="G28" i="4"/>
  <c r="G30" i="4"/>
  <c r="F27" i="4"/>
  <c r="G27" i="4" s="1"/>
  <c r="F23" i="4"/>
  <c r="G23" i="4" s="1"/>
  <c r="F26" i="4"/>
  <c r="F25" i="4"/>
  <c r="F24" i="4"/>
  <c r="G24" i="4" s="1"/>
  <c r="F26" i="3"/>
  <c r="F24" i="3"/>
  <c r="F22" i="3"/>
  <c r="F30" i="3"/>
  <c r="F28" i="3"/>
  <c r="F27" i="3"/>
  <c r="F25" i="3"/>
  <c r="F23" i="3"/>
  <c r="F29" i="3"/>
  <c r="F22" i="2"/>
  <c r="F23" i="2"/>
  <c r="F30" i="2"/>
  <c r="F29" i="2"/>
  <c r="F28" i="2"/>
  <c r="F27" i="2"/>
  <c r="F25" i="2"/>
  <c r="F24" i="2"/>
  <c r="F26" i="2"/>
  <c r="D22" i="2"/>
  <c r="D24" i="2"/>
  <c r="D26" i="2"/>
  <c r="D28" i="2"/>
  <c r="D30" i="2"/>
  <c r="D23" i="2"/>
  <c r="D25" i="2"/>
  <c r="D27" i="2"/>
  <c r="D29" i="2"/>
  <c r="G29" i="4" l="1"/>
  <c r="G25" i="4"/>
  <c r="G26" i="4"/>
  <c r="G24" i="3"/>
  <c r="G26" i="3"/>
  <c r="G28" i="3"/>
  <c r="G30" i="3"/>
  <c r="G29" i="2"/>
  <c r="G23" i="3"/>
  <c r="G25" i="3"/>
  <c r="G27" i="3"/>
  <c r="G22" i="3"/>
  <c r="G29" i="3"/>
  <c r="G30" i="2"/>
  <c r="G27" i="2"/>
  <c r="G23" i="2"/>
  <c r="G26" i="2"/>
  <c r="G22" i="2"/>
  <c r="G25" i="2"/>
  <c r="G28" i="2"/>
  <c r="G24" i="2"/>
  <c r="G31" i="4" l="1"/>
  <c r="G31" i="3"/>
  <c r="G31" i="2"/>
</calcChain>
</file>

<file path=xl/sharedStrings.xml><?xml version="1.0" encoding="utf-8"?>
<sst xmlns="http://schemas.openxmlformats.org/spreadsheetml/2006/main" count="79" uniqueCount="30">
  <si>
    <t>Renseignements représentants</t>
  </si>
  <si>
    <t>Primes et anciennetés</t>
  </si>
  <si>
    <t>Produit</t>
  </si>
  <si>
    <t>Zone</t>
  </si>
  <si>
    <t>Prix</t>
  </si>
  <si>
    <t>Prime</t>
  </si>
  <si>
    <t>Ancienneté</t>
  </si>
  <si>
    <t>Ventilateur</t>
  </si>
  <si>
    <t>Liège</t>
  </si>
  <si>
    <t>Namur</t>
  </si>
  <si>
    <t>Hotte</t>
  </si>
  <si>
    <t>Hainaut</t>
  </si>
  <si>
    <t>Filtre</t>
  </si>
  <si>
    <t>Brabant</t>
  </si>
  <si>
    <t>Luxembourg</t>
  </si>
  <si>
    <t>ACTIVITES</t>
  </si>
  <si>
    <t>Quantité</t>
  </si>
  <si>
    <t>C.A.</t>
  </si>
  <si>
    <t>Remise</t>
  </si>
  <si>
    <t>Total :</t>
  </si>
  <si>
    <t>PRIMES</t>
  </si>
  <si>
    <t>Identité représentant</t>
  </si>
  <si>
    <t>Code Produit</t>
  </si>
  <si>
    <t>Ancienneté (Mois)</t>
  </si>
  <si>
    <t>Code
Produit</t>
  </si>
  <si>
    <t>Identité Représentant</t>
  </si>
  <si>
    <t>C.A. Rem. Déduite</t>
  </si>
  <si>
    <t xml:space="preserve"> Prime Additionnelle</t>
  </si>
  <si>
    <t>Total Prime</t>
  </si>
  <si>
    <t>RAPPORT D'ACTIVITE DES REPRESENTANTS
AOUT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</si>
</sst>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00"/>
    <numFmt numFmtId="165" formatCode="#,##0.00_ ;\-#,##0.00\ "/>
    <numFmt numFmtId="166" formatCode="0_);[Red]\(0\)"/>
    <numFmt numFmtId="167" formatCode="#,##0.00&quot;€&quot;"/>
    <numFmt numFmtId="168" formatCode="#\ ##0.00\ &quot;€&quot;_);[Red]\(#\ ##0.00\ &quot;€&quot;\)"/>
    <numFmt numFmtId="169" formatCode="0\ &quot;mois&quot;"/>
  </numFmts>
  <fonts count="6" x14ac:knownFonts="1">
    <font>
      <sz val="10"/>
      <name val="Arial"/>
      <family val="2"/>
    </font>
    <font>
      <sz val="10"/>
      <name val="Arial"/>
      <family val="2"/>
    </font>
    <font>
      <b/>
      <i/>
      <u val="double"/>
      <sz val="12"/>
      <name val="Arial"/>
      <family val="2"/>
    </font>
    <font>
      <b/>
      <sz val="10"/>
      <name val="Arial"/>
      <family val="2"/>
    </font>
    <font>
      <b/>
      <i/>
      <u val="double"/>
      <sz val="10"/>
      <name val="Arial"/>
      <family val="2"/>
    </font>
    <font>
      <i/>
      <sz val="20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44" fontId="1" fillId="0" borderId="0" xfId="0" applyNumberFormat="1" applyFont="1" applyBorder="1"/>
    <xf numFmtId="165" fontId="1" fillId="0" borderId="0" xfId="0" applyNumberFormat="1" applyFont="1" applyBorder="1"/>
    <xf numFmtId="4" fontId="1" fillId="0" borderId="0" xfId="0" applyNumberFormat="1" applyFont="1" applyBorder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3" xfId="0" applyFont="1" applyFill="1" applyBorder="1"/>
    <xf numFmtId="168" fontId="3" fillId="0" borderId="14" xfId="0" applyNumberFormat="1" applyFont="1" applyBorder="1"/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/>
    <xf numFmtId="164" fontId="1" fillId="0" borderId="20" xfId="0" applyNumberFormat="1" applyFont="1" applyBorder="1"/>
    <xf numFmtId="166" fontId="3" fillId="2" borderId="20" xfId="0" applyNumberFormat="1" applyFont="1" applyFill="1" applyBorder="1"/>
    <xf numFmtId="167" fontId="1" fillId="0" borderId="20" xfId="0" applyNumberFormat="1" applyFont="1" applyBorder="1"/>
    <xf numFmtId="168" fontId="1" fillId="0" borderId="20" xfId="0" applyNumberFormat="1" applyFont="1" applyBorder="1"/>
    <xf numFmtId="9" fontId="1" fillId="0" borderId="20" xfId="2" applyFont="1" applyBorder="1"/>
    <xf numFmtId="168" fontId="1" fillId="0" borderId="21" xfId="0" applyNumberFormat="1" applyFont="1" applyBorder="1"/>
    <xf numFmtId="0" fontId="3" fillId="2" borderId="22" xfId="0" applyFont="1" applyFill="1" applyBorder="1"/>
    <xf numFmtId="164" fontId="1" fillId="0" borderId="23" xfId="0" applyNumberFormat="1" applyFont="1" applyBorder="1"/>
    <xf numFmtId="166" fontId="3" fillId="2" borderId="23" xfId="0" applyNumberFormat="1" applyFont="1" applyFill="1" applyBorder="1"/>
    <xf numFmtId="167" fontId="1" fillId="0" borderId="23" xfId="0" applyNumberFormat="1" applyFont="1" applyBorder="1"/>
    <xf numFmtId="168" fontId="1" fillId="0" borderId="23" xfId="0" applyNumberFormat="1" applyFont="1" applyBorder="1"/>
    <xf numFmtId="9" fontId="1" fillId="0" borderId="23" xfId="2" applyFont="1" applyBorder="1"/>
    <xf numFmtId="168" fontId="1" fillId="0" borderId="24" xfId="0" applyNumberFormat="1" applyFont="1" applyBorder="1"/>
    <xf numFmtId="4" fontId="3" fillId="2" borderId="13" xfId="0" applyNumberFormat="1" applyFont="1" applyFill="1" applyBorder="1"/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/>
    <xf numFmtId="168" fontId="1" fillId="0" borderId="29" xfId="0" applyNumberFormat="1" applyFont="1" applyBorder="1"/>
    <xf numFmtId="168" fontId="1" fillId="0" borderId="30" xfId="0" applyNumberFormat="1" applyFont="1" applyBorder="1"/>
    <xf numFmtId="0" fontId="3" fillId="2" borderId="31" xfId="0" applyFont="1" applyFill="1" applyBorder="1"/>
    <xf numFmtId="168" fontId="1" fillId="0" borderId="32" xfId="0" applyNumberFormat="1" applyFont="1" applyBorder="1"/>
    <xf numFmtId="168" fontId="1" fillId="0" borderId="33" xfId="0" applyNumberFormat="1" applyFont="1" applyBorder="1"/>
    <xf numFmtId="169" fontId="1" fillId="0" borderId="29" xfId="0" applyNumberFormat="1" applyFont="1" applyBorder="1"/>
    <xf numFmtId="169" fontId="1" fillId="0" borderId="32" xfId="0" applyNumberFormat="1" applyFont="1" applyBorder="1"/>
    <xf numFmtId="0" fontId="4" fillId="0" borderId="0" xfId="0" applyFont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urcentag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E13" sqref="E13"/>
    </sheetView>
  </sheetViews>
  <sheetFormatPr baseColWidth="10" defaultRowHeight="12.75" x14ac:dyDescent="0.2"/>
  <cols>
    <col min="1" max="1" width="13.140625" customWidth="1"/>
    <col min="7" max="7" width="12.85546875" customWidth="1"/>
  </cols>
  <sheetData>
    <row r="1" spans="1:9" ht="32.25" customHeight="1" x14ac:dyDescent="0.2">
      <c r="A1" s="51" t="s">
        <v>0</v>
      </c>
      <c r="B1" s="51"/>
      <c r="C1" s="51"/>
      <c r="D1" s="51"/>
      <c r="E1" s="51"/>
      <c r="G1" s="51" t="s">
        <v>1</v>
      </c>
      <c r="H1" s="51"/>
      <c r="I1" s="51"/>
    </row>
    <row r="2" spans="1:9" ht="13.5" thickBot="1" x14ac:dyDescent="0.25"/>
    <row r="3" spans="1:9" s="7" customFormat="1" ht="27" thickTop="1" thickBot="1" x14ac:dyDescent="0.25">
      <c r="A3" s="17" t="s">
        <v>21</v>
      </c>
      <c r="B3" s="18" t="s">
        <v>2</v>
      </c>
      <c r="C3" s="18" t="s">
        <v>24</v>
      </c>
      <c r="D3" s="18" t="s">
        <v>3</v>
      </c>
      <c r="E3" s="19" t="s">
        <v>4</v>
      </c>
      <c r="G3" s="17" t="s">
        <v>21</v>
      </c>
      <c r="H3" s="18" t="s">
        <v>5</v>
      </c>
      <c r="I3" s="19" t="s">
        <v>23</v>
      </c>
    </row>
    <row r="4" spans="1:9" ht="13.5" thickTop="1" x14ac:dyDescent="0.2">
      <c r="A4" s="8">
        <v>12</v>
      </c>
      <c r="B4" s="9" t="s">
        <v>7</v>
      </c>
      <c r="C4" s="9">
        <v>1</v>
      </c>
      <c r="D4" s="9" t="s">
        <v>8</v>
      </c>
      <c r="E4" s="10">
        <v>615</v>
      </c>
      <c r="G4" s="8">
        <v>12</v>
      </c>
      <c r="H4" s="9">
        <v>0.02</v>
      </c>
      <c r="I4" s="10">
        <v>24</v>
      </c>
    </row>
    <row r="5" spans="1:9" x14ac:dyDescent="0.2">
      <c r="A5" s="11">
        <v>14</v>
      </c>
      <c r="B5" s="12" t="s">
        <v>7</v>
      </c>
      <c r="C5" s="12">
        <v>1</v>
      </c>
      <c r="D5" s="12" t="s">
        <v>9</v>
      </c>
      <c r="E5" s="13">
        <v>615</v>
      </c>
      <c r="G5" s="11">
        <v>14</v>
      </c>
      <c r="H5" s="12">
        <v>2.5000000000000001E-2</v>
      </c>
      <c r="I5" s="13">
        <v>11</v>
      </c>
    </row>
    <row r="6" spans="1:9" x14ac:dyDescent="0.2">
      <c r="A6" s="11">
        <v>17</v>
      </c>
      <c r="B6" s="12" t="s">
        <v>10</v>
      </c>
      <c r="C6" s="12">
        <v>2</v>
      </c>
      <c r="D6" s="12" t="s">
        <v>11</v>
      </c>
      <c r="E6" s="13">
        <v>325</v>
      </c>
      <c r="G6" s="11">
        <v>17</v>
      </c>
      <c r="H6" s="12">
        <v>0.02</v>
      </c>
      <c r="I6" s="13">
        <v>17</v>
      </c>
    </row>
    <row r="7" spans="1:9" x14ac:dyDescent="0.2">
      <c r="A7" s="11">
        <v>26</v>
      </c>
      <c r="B7" s="12" t="s">
        <v>12</v>
      </c>
      <c r="C7" s="12">
        <v>3</v>
      </c>
      <c r="D7" s="12" t="s">
        <v>8</v>
      </c>
      <c r="E7" s="13">
        <v>155</v>
      </c>
      <c r="G7" s="11">
        <v>26</v>
      </c>
      <c r="H7" s="12">
        <v>0.02</v>
      </c>
      <c r="I7" s="13">
        <v>6</v>
      </c>
    </row>
    <row r="8" spans="1:9" x14ac:dyDescent="0.2">
      <c r="A8" s="11">
        <v>29</v>
      </c>
      <c r="B8" s="12" t="s">
        <v>10</v>
      </c>
      <c r="C8" s="12">
        <v>2</v>
      </c>
      <c r="D8" s="12" t="s">
        <v>13</v>
      </c>
      <c r="E8" s="13">
        <v>325</v>
      </c>
      <c r="G8" s="11">
        <v>29</v>
      </c>
      <c r="H8" s="12">
        <v>2.5000000000000001E-2</v>
      </c>
      <c r="I8" s="13">
        <v>2</v>
      </c>
    </row>
    <row r="9" spans="1:9" x14ac:dyDescent="0.2">
      <c r="A9" s="11">
        <v>36</v>
      </c>
      <c r="B9" s="12" t="s">
        <v>12</v>
      </c>
      <c r="C9" s="12">
        <v>3</v>
      </c>
      <c r="D9" s="12" t="s">
        <v>14</v>
      </c>
      <c r="E9" s="13">
        <v>155</v>
      </c>
      <c r="G9" s="11">
        <v>36</v>
      </c>
      <c r="H9" s="12">
        <v>0.02</v>
      </c>
      <c r="I9" s="13">
        <v>54</v>
      </c>
    </row>
    <row r="10" spans="1:9" x14ac:dyDescent="0.2">
      <c r="A10" s="11">
        <v>42</v>
      </c>
      <c r="B10" s="12" t="s">
        <v>12</v>
      </c>
      <c r="C10" s="12">
        <v>3</v>
      </c>
      <c r="D10" s="12" t="s">
        <v>9</v>
      </c>
      <c r="E10" s="13">
        <v>155</v>
      </c>
      <c r="G10" s="11">
        <v>42</v>
      </c>
      <c r="H10" s="12">
        <v>0.03</v>
      </c>
      <c r="I10" s="13">
        <v>25</v>
      </c>
    </row>
    <row r="11" spans="1:9" x14ac:dyDescent="0.2">
      <c r="A11" s="11">
        <v>49</v>
      </c>
      <c r="B11" s="12" t="s">
        <v>7</v>
      </c>
      <c r="C11" s="12">
        <v>1</v>
      </c>
      <c r="D11" s="12" t="s">
        <v>14</v>
      </c>
      <c r="E11" s="13">
        <v>615</v>
      </c>
      <c r="G11" s="11">
        <v>49</v>
      </c>
      <c r="H11" s="12">
        <v>2.5000000000000001E-2</v>
      </c>
      <c r="I11" s="13">
        <v>15</v>
      </c>
    </row>
    <row r="12" spans="1:9" ht="13.5" thickBot="1" x14ac:dyDescent="0.25">
      <c r="A12" s="14">
        <v>56</v>
      </c>
      <c r="B12" s="15" t="s">
        <v>10</v>
      </c>
      <c r="C12" s="15">
        <v>2</v>
      </c>
      <c r="D12" s="15" t="s">
        <v>11</v>
      </c>
      <c r="E12" s="16">
        <v>325</v>
      </c>
      <c r="G12" s="14">
        <v>56</v>
      </c>
      <c r="H12" s="15">
        <v>0.02</v>
      </c>
      <c r="I12" s="16">
        <v>31</v>
      </c>
    </row>
    <row r="13" spans="1:9" ht="13.5" thickTop="1" x14ac:dyDescent="0.2"/>
  </sheetData>
  <mergeCells count="2">
    <mergeCell ref="A1:E1"/>
    <mergeCell ref="G1:I1"/>
  </mergeCell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2"/>
  <sheetViews>
    <sheetView tabSelected="1" zoomScale="80" zoomScaleNormal="80" workbookViewId="0">
      <selection activeCell="D8" sqref="D8"/>
    </sheetView>
  </sheetViews>
  <sheetFormatPr baseColWidth="10" defaultRowHeight="12.75" x14ac:dyDescent="0.2"/>
  <cols>
    <col min="1" max="1" width="11.42578125" style="2"/>
    <col min="2" max="2" width="3" style="2" customWidth="1"/>
    <col min="3" max="3" width="15.7109375" style="2" customWidth="1"/>
    <col min="4" max="4" width="10.85546875" style="2" customWidth="1"/>
    <col min="5" max="5" width="15.140625" style="2" customWidth="1"/>
    <col min="6" max="6" width="17.140625" style="2" bestFit="1" customWidth="1"/>
    <col min="7" max="7" width="12.28515625" style="2" customWidth="1"/>
    <col min="8" max="8" width="13.28515625" style="2" bestFit="1" customWidth="1"/>
    <col min="9" max="9" width="12.7109375" style="2" bestFit="1" customWidth="1"/>
    <col min="10" max="10" width="2.5703125" style="2" customWidth="1"/>
    <col min="11" max="16384" width="11.42578125" style="2"/>
  </cols>
  <sheetData>
    <row r="1" spans="2:10" ht="9.75" customHeight="1" x14ac:dyDescent="0.2"/>
    <row r="2" spans="2:10" ht="11.25" customHeight="1" thickBot="1" x14ac:dyDescent="0.25"/>
    <row r="3" spans="2:10" ht="63.75" customHeight="1" thickBot="1" x14ac:dyDescent="0.25">
      <c r="C3" s="52" t="s">
        <v>29</v>
      </c>
      <c r="D3" s="53"/>
      <c r="E3" s="53"/>
      <c r="F3" s="53"/>
      <c r="G3" s="53"/>
      <c r="H3" s="53"/>
      <c r="I3" s="54"/>
    </row>
    <row r="5" spans="2:10" ht="15" x14ac:dyDescent="0.2">
      <c r="B5" s="1"/>
      <c r="C5" s="3" t="s">
        <v>15</v>
      </c>
      <c r="D5" s="1"/>
      <c r="E5" s="1"/>
      <c r="F5" s="1"/>
      <c r="G5" s="1"/>
      <c r="H5" s="1"/>
      <c r="I5" s="1"/>
      <c r="J5" s="1"/>
    </row>
    <row r="6" spans="2:10" ht="13.5" thickBot="1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ht="26.25" thickBot="1" x14ac:dyDescent="0.25">
      <c r="B7" s="1"/>
      <c r="C7" s="22" t="s">
        <v>25</v>
      </c>
      <c r="D7" s="23" t="s">
        <v>22</v>
      </c>
      <c r="E7" s="23" t="s">
        <v>16</v>
      </c>
      <c r="F7" s="23" t="s">
        <v>4</v>
      </c>
      <c r="G7" s="23" t="s">
        <v>17</v>
      </c>
      <c r="H7" s="23" t="s">
        <v>18</v>
      </c>
      <c r="I7" s="24" t="s">
        <v>26</v>
      </c>
      <c r="J7" s="1"/>
    </row>
    <row r="8" spans="2:10" x14ac:dyDescent="0.2">
      <c r="B8" s="1"/>
      <c r="C8" s="25">
        <v>42</v>
      </c>
      <c r="D8" s="26">
        <f t="shared" ref="D8:D16" si="0">IF($C8="","",VLOOKUP($C8,Représentants,3,FALSE))</f>
        <v>3</v>
      </c>
      <c r="E8" s="27">
        <v>2</v>
      </c>
      <c r="F8" s="28">
        <f t="shared" ref="F8:F16" si="1">IF($C8="",0,VLOOKUP($C8,Représentants,5,FALSE))</f>
        <v>155</v>
      </c>
      <c r="G8" s="29">
        <f>E8*F8</f>
        <v>310</v>
      </c>
      <c r="H8" s="30">
        <f>IF(G8&lt;=2500,0%,IF(G8&lt;=3750,5%,10%))</f>
        <v>0</v>
      </c>
      <c r="I8" s="31">
        <f>G8-H8*G8</f>
        <v>310</v>
      </c>
      <c r="J8" s="4"/>
    </row>
    <row r="9" spans="2:10" x14ac:dyDescent="0.2">
      <c r="B9" s="1"/>
      <c r="C9" s="25">
        <v>12</v>
      </c>
      <c r="D9" s="26">
        <f t="shared" si="0"/>
        <v>1</v>
      </c>
      <c r="E9" s="27">
        <v>5</v>
      </c>
      <c r="F9" s="28">
        <f t="shared" si="1"/>
        <v>615</v>
      </c>
      <c r="G9" s="29">
        <f t="shared" ref="G9:G16" si="2">E9*F9</f>
        <v>3075</v>
      </c>
      <c r="H9" s="30">
        <f t="shared" ref="H9:H16" si="3">IF(G9&lt;=2500,0%,IF(G9&lt;=3750,5%,10%))</f>
        <v>0.05</v>
      </c>
      <c r="I9" s="31">
        <f t="shared" ref="I9:I16" si="4">G9-H9*G9</f>
        <v>2921.25</v>
      </c>
      <c r="J9" s="4"/>
    </row>
    <row r="10" spans="2:10" x14ac:dyDescent="0.2">
      <c r="B10" s="1"/>
      <c r="C10" s="25">
        <v>49</v>
      </c>
      <c r="D10" s="26">
        <f t="shared" si="0"/>
        <v>1</v>
      </c>
      <c r="E10" s="27">
        <v>6</v>
      </c>
      <c r="F10" s="28">
        <f t="shared" si="1"/>
        <v>615</v>
      </c>
      <c r="G10" s="29">
        <f t="shared" si="2"/>
        <v>3690</v>
      </c>
      <c r="H10" s="30">
        <f t="shared" si="3"/>
        <v>0.05</v>
      </c>
      <c r="I10" s="31">
        <f t="shared" si="4"/>
        <v>3505.5</v>
      </c>
      <c r="J10" s="4"/>
    </row>
    <row r="11" spans="2:10" x14ac:dyDescent="0.2">
      <c r="B11" s="1"/>
      <c r="C11" s="25">
        <v>36</v>
      </c>
      <c r="D11" s="26">
        <f t="shared" si="0"/>
        <v>3</v>
      </c>
      <c r="E11" s="27">
        <v>4</v>
      </c>
      <c r="F11" s="28">
        <f t="shared" si="1"/>
        <v>155</v>
      </c>
      <c r="G11" s="29">
        <f t="shared" si="2"/>
        <v>620</v>
      </c>
      <c r="H11" s="30">
        <f t="shared" si="3"/>
        <v>0</v>
      </c>
      <c r="I11" s="31">
        <f t="shared" si="4"/>
        <v>620</v>
      </c>
      <c r="J11" s="4"/>
    </row>
    <row r="12" spans="2:10" x14ac:dyDescent="0.2">
      <c r="B12" s="1"/>
      <c r="C12" s="25">
        <v>14</v>
      </c>
      <c r="D12" s="26">
        <f t="shared" si="0"/>
        <v>1</v>
      </c>
      <c r="E12" s="27">
        <v>8</v>
      </c>
      <c r="F12" s="28">
        <f t="shared" si="1"/>
        <v>615</v>
      </c>
      <c r="G12" s="29">
        <f t="shared" si="2"/>
        <v>4920</v>
      </c>
      <c r="H12" s="30">
        <f t="shared" si="3"/>
        <v>0.1</v>
      </c>
      <c r="I12" s="31">
        <f t="shared" si="4"/>
        <v>4428</v>
      </c>
      <c r="J12" s="4"/>
    </row>
    <row r="13" spans="2:10" x14ac:dyDescent="0.2">
      <c r="B13" s="1"/>
      <c r="C13" s="25">
        <v>29</v>
      </c>
      <c r="D13" s="26">
        <f t="shared" si="0"/>
        <v>2</v>
      </c>
      <c r="E13" s="27">
        <v>-4</v>
      </c>
      <c r="F13" s="28">
        <f t="shared" si="1"/>
        <v>325</v>
      </c>
      <c r="G13" s="29">
        <f t="shared" si="2"/>
        <v>-1300</v>
      </c>
      <c r="H13" s="30">
        <f t="shared" si="3"/>
        <v>0</v>
      </c>
      <c r="I13" s="31">
        <f t="shared" si="4"/>
        <v>-1300</v>
      </c>
      <c r="J13" s="4"/>
    </row>
    <row r="14" spans="2:10" x14ac:dyDescent="0.2">
      <c r="B14" s="1"/>
      <c r="C14" s="25">
        <v>56</v>
      </c>
      <c r="D14" s="26">
        <f t="shared" si="0"/>
        <v>2</v>
      </c>
      <c r="E14" s="27">
        <v>11</v>
      </c>
      <c r="F14" s="28">
        <f t="shared" si="1"/>
        <v>325</v>
      </c>
      <c r="G14" s="29">
        <f t="shared" si="2"/>
        <v>3575</v>
      </c>
      <c r="H14" s="30">
        <f t="shared" si="3"/>
        <v>0.05</v>
      </c>
      <c r="I14" s="31">
        <f t="shared" si="4"/>
        <v>3396.25</v>
      </c>
      <c r="J14" s="4"/>
    </row>
    <row r="15" spans="2:10" x14ac:dyDescent="0.2">
      <c r="B15" s="1"/>
      <c r="C15" s="25"/>
      <c r="D15" s="26" t="str">
        <f t="shared" si="0"/>
        <v/>
      </c>
      <c r="E15" s="27"/>
      <c r="F15" s="28">
        <f t="shared" si="1"/>
        <v>0</v>
      </c>
      <c r="G15" s="29">
        <f t="shared" si="2"/>
        <v>0</v>
      </c>
      <c r="H15" s="30">
        <f t="shared" si="3"/>
        <v>0</v>
      </c>
      <c r="I15" s="31">
        <f t="shared" si="4"/>
        <v>0</v>
      </c>
      <c r="J15" s="4"/>
    </row>
    <row r="16" spans="2:10" ht="13.5" thickBot="1" x14ac:dyDescent="0.25">
      <c r="B16" s="1"/>
      <c r="C16" s="32"/>
      <c r="D16" s="33" t="str">
        <f t="shared" si="0"/>
        <v/>
      </c>
      <c r="E16" s="34"/>
      <c r="F16" s="35">
        <f t="shared" si="1"/>
        <v>0</v>
      </c>
      <c r="G16" s="36">
        <f t="shared" si="2"/>
        <v>0</v>
      </c>
      <c r="H16" s="37">
        <f t="shared" si="3"/>
        <v>0</v>
      </c>
      <c r="I16" s="38">
        <f t="shared" si="4"/>
        <v>0</v>
      </c>
      <c r="J16" s="4"/>
    </row>
    <row r="17" spans="2:10" ht="13.5" thickBot="1" x14ac:dyDescent="0.25">
      <c r="B17" s="1"/>
      <c r="C17" s="1"/>
      <c r="D17" s="1"/>
      <c r="E17" s="1"/>
      <c r="F17" s="1"/>
      <c r="G17" s="1"/>
      <c r="H17" s="20" t="s">
        <v>19</v>
      </c>
      <c r="I17" s="21">
        <f>SUM(I8:I16)</f>
        <v>13881</v>
      </c>
      <c r="J17" s="4"/>
    </row>
    <row r="18" spans="2:10" x14ac:dyDescent="0.2">
      <c r="B18" s="1"/>
      <c r="C18" s="1"/>
      <c r="D18" s="1"/>
      <c r="E18" s="1"/>
      <c r="F18" s="1"/>
      <c r="G18" s="1"/>
      <c r="H18" s="1"/>
      <c r="I18" s="5"/>
      <c r="J18" s="1"/>
    </row>
    <row r="19" spans="2:10" ht="15" x14ac:dyDescent="0.2">
      <c r="B19" s="1"/>
      <c r="C19" s="3" t="s">
        <v>20</v>
      </c>
      <c r="D19" s="1"/>
      <c r="E19" s="1"/>
      <c r="F19" s="1"/>
      <c r="G19" s="1"/>
      <c r="H19" s="1"/>
      <c r="I19" s="1"/>
      <c r="J19" s="1"/>
    </row>
    <row r="20" spans="2:10" ht="13.5" thickBo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26.25" thickBot="1" x14ac:dyDescent="0.25">
      <c r="B21" s="1"/>
      <c r="C21" s="40" t="s">
        <v>25</v>
      </c>
      <c r="D21" s="41" t="s">
        <v>5</v>
      </c>
      <c r="E21" s="41" t="s">
        <v>6</v>
      </c>
      <c r="F21" s="41" t="s">
        <v>27</v>
      </c>
      <c r="G21" s="42" t="s">
        <v>28</v>
      </c>
      <c r="H21" s="1"/>
      <c r="I21" s="1"/>
      <c r="J21" s="1"/>
    </row>
    <row r="22" spans="2:10" x14ac:dyDescent="0.2">
      <c r="B22" s="1"/>
      <c r="C22" s="43">
        <v>42</v>
      </c>
      <c r="D22" s="44">
        <f t="shared" ref="D22:D30" si="5">IF($C22="",0,VLOOKUP($C22,Primes,2,FALSE))*$I$17</f>
        <v>416.43</v>
      </c>
      <c r="E22" s="49">
        <f t="shared" ref="E22:E30" si="6">IF($C22="",0,VLOOKUP($C22,Primes,3,FALSE))</f>
        <v>25</v>
      </c>
      <c r="F22" s="44">
        <f>IF(E22&lt;=24,0,IF(E22&lt;=48,4%,6%))*$I$17</f>
        <v>555.24</v>
      </c>
      <c r="G22" s="45">
        <f>D22+F22</f>
        <v>971.67000000000007</v>
      </c>
      <c r="H22" s="4"/>
      <c r="I22" s="1"/>
      <c r="J22" s="1"/>
    </row>
    <row r="23" spans="2:10" x14ac:dyDescent="0.2">
      <c r="B23" s="1"/>
      <c r="C23" s="43">
        <v>12</v>
      </c>
      <c r="D23" s="44">
        <f t="shared" si="5"/>
        <v>277.62</v>
      </c>
      <c r="E23" s="49">
        <f t="shared" si="6"/>
        <v>24</v>
      </c>
      <c r="F23" s="44">
        <f t="shared" ref="F23:F30" si="7">IF(E23&lt;=24,0,IF(E23&lt;=48,4%,6%))*$I$17</f>
        <v>0</v>
      </c>
      <c r="G23" s="45">
        <f t="shared" ref="G23:G30" si="8">D23+F23</f>
        <v>277.62</v>
      </c>
      <c r="H23" s="4"/>
      <c r="I23" s="1"/>
      <c r="J23" s="1"/>
    </row>
    <row r="24" spans="2:10" x14ac:dyDescent="0.2">
      <c r="B24" s="1"/>
      <c r="C24" s="43">
        <v>49</v>
      </c>
      <c r="D24" s="44">
        <f t="shared" si="5"/>
        <v>347.02500000000003</v>
      </c>
      <c r="E24" s="49">
        <f t="shared" si="6"/>
        <v>15</v>
      </c>
      <c r="F24" s="44">
        <f t="shared" si="7"/>
        <v>0</v>
      </c>
      <c r="G24" s="45">
        <f t="shared" si="8"/>
        <v>347.02500000000003</v>
      </c>
      <c r="H24" s="4"/>
      <c r="I24" s="1"/>
      <c r="J24" s="1"/>
    </row>
    <row r="25" spans="2:10" x14ac:dyDescent="0.2">
      <c r="B25" s="1"/>
      <c r="C25" s="43">
        <v>36</v>
      </c>
      <c r="D25" s="44">
        <f t="shared" si="5"/>
        <v>277.62</v>
      </c>
      <c r="E25" s="49">
        <f t="shared" si="6"/>
        <v>54</v>
      </c>
      <c r="F25" s="44">
        <f t="shared" si="7"/>
        <v>832.86</v>
      </c>
      <c r="G25" s="45">
        <f t="shared" si="8"/>
        <v>1110.48</v>
      </c>
      <c r="H25" s="4"/>
      <c r="I25" s="1"/>
      <c r="J25" s="1"/>
    </row>
    <row r="26" spans="2:10" x14ac:dyDescent="0.2">
      <c r="B26" s="1"/>
      <c r="C26" s="43">
        <v>14</v>
      </c>
      <c r="D26" s="44">
        <f t="shared" si="5"/>
        <v>347.02500000000003</v>
      </c>
      <c r="E26" s="49">
        <f t="shared" si="6"/>
        <v>11</v>
      </c>
      <c r="F26" s="44">
        <f t="shared" si="7"/>
        <v>0</v>
      </c>
      <c r="G26" s="45">
        <f t="shared" si="8"/>
        <v>347.02500000000003</v>
      </c>
      <c r="H26" s="4"/>
      <c r="I26" s="1"/>
      <c r="J26" s="1"/>
    </row>
    <row r="27" spans="2:10" x14ac:dyDescent="0.2">
      <c r="B27" s="1"/>
      <c r="C27" s="43">
        <v>29</v>
      </c>
      <c r="D27" s="44">
        <f t="shared" si="5"/>
        <v>347.02500000000003</v>
      </c>
      <c r="E27" s="49">
        <f t="shared" si="6"/>
        <v>2</v>
      </c>
      <c r="F27" s="44">
        <f t="shared" si="7"/>
        <v>0</v>
      </c>
      <c r="G27" s="45">
        <f t="shared" si="8"/>
        <v>347.02500000000003</v>
      </c>
      <c r="H27" s="4"/>
      <c r="I27" s="1"/>
      <c r="J27" s="1"/>
    </row>
    <row r="28" spans="2:10" x14ac:dyDescent="0.2">
      <c r="B28" s="1"/>
      <c r="C28" s="43">
        <v>56</v>
      </c>
      <c r="D28" s="44">
        <f t="shared" si="5"/>
        <v>277.62</v>
      </c>
      <c r="E28" s="49">
        <f t="shared" si="6"/>
        <v>31</v>
      </c>
      <c r="F28" s="44">
        <f t="shared" si="7"/>
        <v>555.24</v>
      </c>
      <c r="G28" s="45">
        <f t="shared" si="8"/>
        <v>832.86</v>
      </c>
      <c r="H28" s="4"/>
      <c r="I28" s="1"/>
      <c r="J28" s="1"/>
    </row>
    <row r="29" spans="2:10" x14ac:dyDescent="0.2">
      <c r="B29" s="1"/>
      <c r="C29" s="43"/>
      <c r="D29" s="44">
        <f t="shared" si="5"/>
        <v>0</v>
      </c>
      <c r="E29" s="49">
        <f t="shared" si="6"/>
        <v>0</v>
      </c>
      <c r="F29" s="44">
        <f t="shared" si="7"/>
        <v>0</v>
      </c>
      <c r="G29" s="45">
        <f t="shared" si="8"/>
        <v>0</v>
      </c>
      <c r="H29" s="4"/>
      <c r="I29" s="1"/>
      <c r="J29" s="1"/>
    </row>
    <row r="30" spans="2:10" ht="13.5" thickBot="1" x14ac:dyDescent="0.25">
      <c r="B30" s="1"/>
      <c r="C30" s="46"/>
      <c r="D30" s="47">
        <f t="shared" si="5"/>
        <v>0</v>
      </c>
      <c r="E30" s="50">
        <f t="shared" si="6"/>
        <v>0</v>
      </c>
      <c r="F30" s="47">
        <f t="shared" si="7"/>
        <v>0</v>
      </c>
      <c r="G30" s="48">
        <f t="shared" si="8"/>
        <v>0</v>
      </c>
      <c r="H30" s="4"/>
      <c r="I30" s="1"/>
      <c r="J30" s="1"/>
    </row>
    <row r="31" spans="2:10" ht="13.5" thickBot="1" x14ac:dyDescent="0.25">
      <c r="B31" s="1"/>
      <c r="C31" s="1"/>
      <c r="D31" s="6"/>
      <c r="E31" s="1"/>
      <c r="F31" s="39" t="s">
        <v>19</v>
      </c>
      <c r="G31" s="21">
        <f>SUM(G22:G30)</f>
        <v>4233.7049999999999</v>
      </c>
      <c r="H31" s="1"/>
      <c r="I31" s="1"/>
      <c r="J31" s="1"/>
    </row>
    <row r="32" spans="2:10" x14ac:dyDescent="0.2">
      <c r="B32" s="1"/>
      <c r="C32" s="1"/>
      <c r="D32" s="1"/>
      <c r="E32" s="1"/>
      <c r="F32" s="1"/>
      <c r="G32" s="1"/>
      <c r="H32" s="1"/>
      <c r="I32" s="1"/>
      <c r="J32" s="1"/>
    </row>
  </sheetData>
  <mergeCells count="1">
    <mergeCell ref="C3:I3"/>
  </mergeCells>
  <printOptions horizontalCentered="1"/>
  <pageMargins left="0.21" right="0.2" top="0.95" bottom="0.39370078740157483" header="0.51181102362204722" footer="0.51181102362204722"/>
  <pageSetup paperSize="9" orientation="portrait" horizontalDpi="300" verticalDpi="300" r:id="rId1"/>
  <headerFooter alignWithMargins="0">
    <oddHeader>&amp;C&amp;"Arial,Gras"&amp;12&amp;A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3692-6839-4439-A888-A598C4B5ABC1}">
  <dimension ref="B1:J32"/>
  <sheetViews>
    <sheetView zoomScale="80" zoomScaleNormal="80" workbookViewId="0">
      <selection activeCell="I24" sqref="I23:I24"/>
    </sheetView>
  </sheetViews>
  <sheetFormatPr baseColWidth="10" defaultRowHeight="12.75" x14ac:dyDescent="0.2"/>
  <cols>
    <col min="1" max="1" width="11.42578125" style="2"/>
    <col min="2" max="2" width="3" style="2" customWidth="1"/>
    <col min="3" max="3" width="15.7109375" style="2" customWidth="1"/>
    <col min="4" max="4" width="10.85546875" style="2" customWidth="1"/>
    <col min="5" max="5" width="15.140625" style="2" customWidth="1"/>
    <col min="6" max="6" width="17.140625" style="2" bestFit="1" customWidth="1"/>
    <col min="7" max="7" width="12.28515625" style="2" customWidth="1"/>
    <col min="8" max="8" width="13.28515625" style="2" bestFit="1" customWidth="1"/>
    <col min="9" max="9" width="12.7109375" style="2" bestFit="1" customWidth="1"/>
    <col min="10" max="10" width="2.5703125" style="2" customWidth="1"/>
    <col min="11" max="16384" width="11.42578125" style="2"/>
  </cols>
  <sheetData>
    <row r="1" spans="2:10" ht="9.75" customHeight="1" x14ac:dyDescent="0.2"/>
    <row r="2" spans="2:10" ht="11.25" customHeight="1" thickBot="1" x14ac:dyDescent="0.25"/>
    <row r="3" spans="2:10" ht="63.75" customHeight="1" thickBot="1" x14ac:dyDescent="0.25">
      <c r="C3" s="52" t="s">
        <v>29</v>
      </c>
      <c r="D3" s="53"/>
      <c r="E3" s="53"/>
      <c r="F3" s="53"/>
      <c r="G3" s="53"/>
      <c r="H3" s="53"/>
      <c r="I3" s="54"/>
    </row>
    <row r="5" spans="2:10" ht="15" x14ac:dyDescent="0.2">
      <c r="B5" s="1"/>
      <c r="C5" s="3" t="s">
        <v>15</v>
      </c>
      <c r="D5" s="1"/>
      <c r="E5" s="1"/>
      <c r="F5" s="1"/>
      <c r="G5" s="1"/>
      <c r="H5" s="1"/>
      <c r="I5" s="1"/>
      <c r="J5" s="1"/>
    </row>
    <row r="6" spans="2:10" ht="13.5" thickBot="1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ht="26.25" thickBot="1" x14ac:dyDescent="0.25">
      <c r="B7" s="1"/>
      <c r="C7" s="22" t="s">
        <v>25</v>
      </c>
      <c r="D7" s="23" t="s">
        <v>22</v>
      </c>
      <c r="E7" s="23" t="s">
        <v>16</v>
      </c>
      <c r="F7" s="23" t="s">
        <v>4</v>
      </c>
      <c r="G7" s="23" t="s">
        <v>17</v>
      </c>
      <c r="H7" s="23" t="s">
        <v>18</v>
      </c>
      <c r="I7" s="24" t="s">
        <v>26</v>
      </c>
      <c r="J7" s="1"/>
    </row>
    <row r="8" spans="2:10" x14ac:dyDescent="0.2">
      <c r="B8" s="1"/>
      <c r="C8" s="25">
        <v>42</v>
      </c>
      <c r="D8" s="26">
        <f>IFERROR(VLOOKUP($C8,Représentants,3,FALSE),"")</f>
        <v>3</v>
      </c>
      <c r="E8" s="27">
        <v>2</v>
      </c>
      <c r="F8" s="28">
        <f>IFERROR(VLOOKUP($C8,Représentants,5,FALSE),0)</f>
        <v>155</v>
      </c>
      <c r="G8" s="29">
        <f>E8*F8</f>
        <v>310</v>
      </c>
      <c r="H8" s="30">
        <f>IF(G8&lt;=2500,0%,IF(G8&lt;=3750,5%,10%))</f>
        <v>0</v>
      </c>
      <c r="I8" s="31">
        <f>G8-H8*G8</f>
        <v>310</v>
      </c>
      <c r="J8" s="4"/>
    </row>
    <row r="9" spans="2:10" x14ac:dyDescent="0.2">
      <c r="B9" s="1"/>
      <c r="C9" s="25">
        <v>12</v>
      </c>
      <c r="D9" s="26">
        <f>IFERROR(VLOOKUP($C9,Représentants,3,FALSE),"")</f>
        <v>1</v>
      </c>
      <c r="E9" s="27">
        <v>5</v>
      </c>
      <c r="F9" s="28">
        <f>IFERROR(VLOOKUP($C9,Représentants,5,FALSE),0)</f>
        <v>615</v>
      </c>
      <c r="G9" s="29">
        <f t="shared" ref="G9:G16" si="0">E9*F9</f>
        <v>3075</v>
      </c>
      <c r="H9" s="30">
        <f t="shared" ref="H9:H16" si="1">IF(G9&lt;=2500,0%,IF(G9&lt;=3750,5%,10%))</f>
        <v>0.05</v>
      </c>
      <c r="I9" s="31">
        <f t="shared" ref="I9:I16" si="2">G9-H9*G9</f>
        <v>2921.25</v>
      </c>
      <c r="J9" s="4"/>
    </row>
    <row r="10" spans="2:10" x14ac:dyDescent="0.2">
      <c r="B10" s="1"/>
      <c r="C10" s="25">
        <v>49</v>
      </c>
      <c r="D10" s="26">
        <f>IFERROR(VLOOKUP($C10,Représentants,3,FALSE),"")</f>
        <v>1</v>
      </c>
      <c r="E10" s="27">
        <v>6</v>
      </c>
      <c r="F10" s="28">
        <f>IFERROR(VLOOKUP($C10,Représentants,5,FALSE),0)</f>
        <v>615</v>
      </c>
      <c r="G10" s="29">
        <f t="shared" si="0"/>
        <v>3690</v>
      </c>
      <c r="H10" s="30">
        <f t="shared" si="1"/>
        <v>0.05</v>
      </c>
      <c r="I10" s="31">
        <f t="shared" si="2"/>
        <v>3505.5</v>
      </c>
      <c r="J10" s="4"/>
    </row>
    <row r="11" spans="2:10" x14ac:dyDescent="0.2">
      <c r="B11" s="1"/>
      <c r="C11" s="25">
        <v>36</v>
      </c>
      <c r="D11" s="26">
        <f>IFERROR(VLOOKUP($C11,Représentants,3,FALSE),"")</f>
        <v>3</v>
      </c>
      <c r="E11" s="27">
        <v>4</v>
      </c>
      <c r="F11" s="28">
        <f>IFERROR(VLOOKUP($C11,Représentants,5,FALSE),0)</f>
        <v>155</v>
      </c>
      <c r="G11" s="29">
        <f t="shared" si="0"/>
        <v>620</v>
      </c>
      <c r="H11" s="30">
        <f t="shared" si="1"/>
        <v>0</v>
      </c>
      <c r="I11" s="31">
        <f t="shared" si="2"/>
        <v>620</v>
      </c>
      <c r="J11" s="4"/>
    </row>
    <row r="12" spans="2:10" x14ac:dyDescent="0.2">
      <c r="B12" s="1"/>
      <c r="C12" s="25">
        <v>14</v>
      </c>
      <c r="D12" s="26">
        <f>IFERROR(VLOOKUP($C12,Représentants,3,FALSE),"")</f>
        <v>1</v>
      </c>
      <c r="E12" s="27">
        <v>8</v>
      </c>
      <c r="F12" s="28">
        <f>IFERROR(VLOOKUP($C12,Représentants,5,FALSE),0)</f>
        <v>615</v>
      </c>
      <c r="G12" s="29">
        <f t="shared" si="0"/>
        <v>4920</v>
      </c>
      <c r="H12" s="30">
        <f t="shared" si="1"/>
        <v>0.1</v>
      </c>
      <c r="I12" s="31">
        <f t="shared" si="2"/>
        <v>4428</v>
      </c>
      <c r="J12" s="4"/>
    </row>
    <row r="13" spans="2:10" x14ac:dyDescent="0.2">
      <c r="B13" s="1"/>
      <c r="C13" s="25">
        <v>29</v>
      </c>
      <c r="D13" s="26">
        <f>IFERROR(VLOOKUP($C13,Représentants,3,FALSE),"")</f>
        <v>2</v>
      </c>
      <c r="E13" s="27">
        <v>-4</v>
      </c>
      <c r="F13" s="28">
        <f>IFERROR(VLOOKUP($C13,Représentants,5,FALSE),0)</f>
        <v>325</v>
      </c>
      <c r="G13" s="29">
        <f t="shared" si="0"/>
        <v>-1300</v>
      </c>
      <c r="H13" s="30">
        <f t="shared" si="1"/>
        <v>0</v>
      </c>
      <c r="I13" s="31">
        <f t="shared" si="2"/>
        <v>-1300</v>
      </c>
      <c r="J13" s="4"/>
    </row>
    <row r="14" spans="2:10" x14ac:dyDescent="0.2">
      <c r="B14" s="1"/>
      <c r="C14" s="25">
        <v>56</v>
      </c>
      <c r="D14" s="26">
        <f>IFERROR(VLOOKUP($C14,Représentants,3,FALSE),"")</f>
        <v>2</v>
      </c>
      <c r="E14" s="27">
        <v>11</v>
      </c>
      <c r="F14" s="28">
        <f>IFERROR(VLOOKUP($C14,Représentants,5,FALSE),0)</f>
        <v>325</v>
      </c>
      <c r="G14" s="29">
        <f t="shared" si="0"/>
        <v>3575</v>
      </c>
      <c r="H14" s="30">
        <f t="shared" si="1"/>
        <v>0.05</v>
      </c>
      <c r="I14" s="31">
        <f t="shared" si="2"/>
        <v>3396.25</v>
      </c>
      <c r="J14" s="4"/>
    </row>
    <row r="15" spans="2:10" x14ac:dyDescent="0.2">
      <c r="B15" s="1"/>
      <c r="C15" s="25"/>
      <c r="D15" s="26" t="str">
        <f>IFERROR(VLOOKUP($C15,Représentants,3,FALSE),"")</f>
        <v/>
      </c>
      <c r="E15" s="27"/>
      <c r="F15" s="28">
        <f>IFERROR(VLOOKUP($C15,Représentants,5,FALSE),0)</f>
        <v>0</v>
      </c>
      <c r="G15" s="29">
        <f t="shared" si="0"/>
        <v>0</v>
      </c>
      <c r="H15" s="30">
        <f t="shared" si="1"/>
        <v>0</v>
      </c>
      <c r="I15" s="31">
        <f t="shared" si="2"/>
        <v>0</v>
      </c>
      <c r="J15" s="4"/>
    </row>
    <row r="16" spans="2:10" ht="13.5" thickBot="1" x14ac:dyDescent="0.25">
      <c r="B16" s="1"/>
      <c r="C16" s="32"/>
      <c r="D16" s="33" t="str">
        <f>IFERROR(VLOOKUP($C16,Représentants,3,FALSE),"")</f>
        <v/>
      </c>
      <c r="E16" s="34"/>
      <c r="F16" s="35">
        <f>IFERROR(VLOOKUP($C16,Représentants,5,FALSE),0)</f>
        <v>0</v>
      </c>
      <c r="G16" s="36">
        <f t="shared" si="0"/>
        <v>0</v>
      </c>
      <c r="H16" s="37">
        <f t="shared" si="1"/>
        <v>0</v>
      </c>
      <c r="I16" s="38">
        <f t="shared" si="2"/>
        <v>0</v>
      </c>
      <c r="J16" s="4"/>
    </row>
    <row r="17" spans="2:10" ht="13.5" thickBot="1" x14ac:dyDescent="0.25">
      <c r="B17" s="1"/>
      <c r="C17" s="1"/>
      <c r="D17" s="1"/>
      <c r="E17" s="1"/>
      <c r="F17" s="1"/>
      <c r="G17" s="1"/>
      <c r="H17" s="20" t="s">
        <v>19</v>
      </c>
      <c r="I17" s="21">
        <f>SUM(I8:I16)</f>
        <v>13881</v>
      </c>
      <c r="J17" s="4"/>
    </row>
    <row r="18" spans="2:10" x14ac:dyDescent="0.2">
      <c r="B18" s="1"/>
      <c r="C18" s="1"/>
      <c r="D18" s="1"/>
      <c r="E18" s="1"/>
      <c r="F18" s="1"/>
      <c r="G18" s="1"/>
      <c r="H18" s="1"/>
      <c r="I18" s="5"/>
      <c r="J18" s="1"/>
    </row>
    <row r="19" spans="2:10" ht="15" x14ac:dyDescent="0.2">
      <c r="B19" s="1"/>
      <c r="C19" s="3" t="s">
        <v>20</v>
      </c>
      <c r="D19" s="1"/>
      <c r="E19" s="1"/>
      <c r="F19" s="1"/>
      <c r="G19" s="1"/>
      <c r="H19" s="1"/>
      <c r="I19" s="1"/>
      <c r="J19" s="1"/>
    </row>
    <row r="20" spans="2:10" ht="13.5" thickBo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26.25" thickBot="1" x14ac:dyDescent="0.25">
      <c r="B21" s="1"/>
      <c r="C21" s="40" t="s">
        <v>25</v>
      </c>
      <c r="D21" s="41" t="s">
        <v>5</v>
      </c>
      <c r="E21" s="41" t="s">
        <v>6</v>
      </c>
      <c r="F21" s="41" t="s">
        <v>27</v>
      </c>
      <c r="G21" s="42" t="s">
        <v>28</v>
      </c>
      <c r="H21" s="1"/>
      <c r="I21" s="1"/>
      <c r="J21" s="1"/>
    </row>
    <row r="22" spans="2:10" x14ac:dyDescent="0.2">
      <c r="B22" s="1"/>
      <c r="C22" s="43">
        <v>42</v>
      </c>
      <c r="D22" s="44">
        <f>IFERROR(VLOOKUP($C22,Primes,2,FALSE),0)*$I$17</f>
        <v>416.43</v>
      </c>
      <c r="E22" s="49">
        <f>IFERROR(VLOOKUP($C22,Primes,3,FALSE),0)</f>
        <v>25</v>
      </c>
      <c r="F22" s="44">
        <f>IF(E22&lt;=24,0,IF(E22&lt;=48,4%,6%))*$I$17</f>
        <v>555.24</v>
      </c>
      <c r="G22" s="45">
        <f>D22+F22</f>
        <v>971.67000000000007</v>
      </c>
      <c r="H22" s="4"/>
      <c r="I22" s="1"/>
      <c r="J22" s="1"/>
    </row>
    <row r="23" spans="2:10" x14ac:dyDescent="0.2">
      <c r="B23" s="1"/>
      <c r="C23" s="43">
        <v>12</v>
      </c>
      <c r="D23" s="44">
        <f>IFERROR(VLOOKUP($C23,Primes,2,FALSE),0)*$I$17</f>
        <v>277.62</v>
      </c>
      <c r="E23" s="49">
        <f>IFERROR(VLOOKUP($C23,Primes,3,FALSE),0)</f>
        <v>24</v>
      </c>
      <c r="F23" s="44">
        <f t="shared" ref="F23:F30" si="3">IF(E23&lt;=24,0,IF(E23&lt;=48,4%,6%))*$I$17</f>
        <v>0</v>
      </c>
      <c r="G23" s="45">
        <f t="shared" ref="G23:G30" si="4">D23+F23</f>
        <v>277.62</v>
      </c>
      <c r="H23" s="4"/>
      <c r="I23" s="1"/>
      <c r="J23" s="1"/>
    </row>
    <row r="24" spans="2:10" x14ac:dyDescent="0.2">
      <c r="B24" s="1"/>
      <c r="C24" s="43">
        <v>49</v>
      </c>
      <c r="D24" s="44">
        <f>IFERROR(VLOOKUP($C24,Primes,2,FALSE),0)*$I$17</f>
        <v>347.02500000000003</v>
      </c>
      <c r="E24" s="49">
        <f>IFERROR(VLOOKUP($C24,Primes,3,FALSE),0)</f>
        <v>15</v>
      </c>
      <c r="F24" s="44">
        <f t="shared" si="3"/>
        <v>0</v>
      </c>
      <c r="G24" s="45">
        <f t="shared" si="4"/>
        <v>347.02500000000003</v>
      </c>
      <c r="H24" s="4"/>
      <c r="I24" s="1"/>
      <c r="J24" s="1"/>
    </row>
    <row r="25" spans="2:10" x14ac:dyDescent="0.2">
      <c r="B25" s="1"/>
      <c r="C25" s="43">
        <v>36</v>
      </c>
      <c r="D25" s="44">
        <f>IFERROR(VLOOKUP($C25,Primes,2,FALSE),0)*$I$17</f>
        <v>277.62</v>
      </c>
      <c r="E25" s="49">
        <f>IFERROR(VLOOKUP($C25,Primes,3,FALSE),0)</f>
        <v>54</v>
      </c>
      <c r="F25" s="44">
        <f t="shared" si="3"/>
        <v>832.86</v>
      </c>
      <c r="G25" s="45">
        <f t="shared" si="4"/>
        <v>1110.48</v>
      </c>
      <c r="H25" s="4"/>
      <c r="I25" s="1"/>
      <c r="J25" s="1"/>
    </row>
    <row r="26" spans="2:10" x14ac:dyDescent="0.2">
      <c r="B26" s="1"/>
      <c r="C26" s="43">
        <v>14</v>
      </c>
      <c r="D26" s="44">
        <f>IFERROR(VLOOKUP($C26,Primes,2,FALSE),0)*$I$17</f>
        <v>347.02500000000003</v>
      </c>
      <c r="E26" s="49">
        <f>IFERROR(VLOOKUP($C26,Primes,3,FALSE),0)</f>
        <v>11</v>
      </c>
      <c r="F26" s="44">
        <f t="shared" si="3"/>
        <v>0</v>
      </c>
      <c r="G26" s="45">
        <f t="shared" si="4"/>
        <v>347.02500000000003</v>
      </c>
      <c r="H26" s="4"/>
      <c r="I26" s="1"/>
      <c r="J26" s="1"/>
    </row>
    <row r="27" spans="2:10" x14ac:dyDescent="0.2">
      <c r="B27" s="1"/>
      <c r="C27" s="43">
        <v>29</v>
      </c>
      <c r="D27" s="44">
        <f>IFERROR(VLOOKUP($C27,Primes,2,FALSE),0)*$I$17</f>
        <v>347.02500000000003</v>
      </c>
      <c r="E27" s="49">
        <f>IFERROR(VLOOKUP($C27,Primes,3,FALSE),0)</f>
        <v>2</v>
      </c>
      <c r="F27" s="44">
        <f t="shared" si="3"/>
        <v>0</v>
      </c>
      <c r="G27" s="45">
        <f t="shared" si="4"/>
        <v>347.02500000000003</v>
      </c>
      <c r="H27" s="4"/>
      <c r="I27" s="1"/>
      <c r="J27" s="1"/>
    </row>
    <row r="28" spans="2:10" x14ac:dyDescent="0.2">
      <c r="B28" s="1"/>
      <c r="C28" s="43">
        <v>56</v>
      </c>
      <c r="D28" s="44">
        <f>IFERROR(VLOOKUP($C28,Primes,2,FALSE),0)*$I$17</f>
        <v>277.62</v>
      </c>
      <c r="E28" s="49">
        <f>IFERROR(VLOOKUP($C28,Primes,3,FALSE),0)</f>
        <v>31</v>
      </c>
      <c r="F28" s="44">
        <f t="shared" si="3"/>
        <v>555.24</v>
      </c>
      <c r="G28" s="45">
        <f t="shared" si="4"/>
        <v>832.86</v>
      </c>
      <c r="H28" s="4"/>
      <c r="I28" s="1"/>
      <c r="J28" s="1"/>
    </row>
    <row r="29" spans="2:10" x14ac:dyDescent="0.2">
      <c r="B29" s="1"/>
      <c r="C29" s="43"/>
      <c r="D29" s="44">
        <f>IFERROR(VLOOKUP($C29,Primes,2,FALSE),0)*$I$17</f>
        <v>0</v>
      </c>
      <c r="E29" s="49">
        <f>IFERROR(VLOOKUP($C29,Primes,3,FALSE),0)</f>
        <v>0</v>
      </c>
      <c r="F29" s="44">
        <f t="shared" si="3"/>
        <v>0</v>
      </c>
      <c r="G29" s="45">
        <f t="shared" si="4"/>
        <v>0</v>
      </c>
      <c r="H29" s="4"/>
      <c r="I29" s="1"/>
      <c r="J29" s="1"/>
    </row>
    <row r="30" spans="2:10" ht="13.5" thickBot="1" x14ac:dyDescent="0.25">
      <c r="B30" s="1"/>
      <c r="C30" s="46"/>
      <c r="D30" s="47">
        <f>IFERROR(VLOOKUP($C30,Primes,2,FALSE),0)*$I$17</f>
        <v>0</v>
      </c>
      <c r="E30" s="50">
        <f>IFERROR(VLOOKUP($C30,Primes,3,FALSE),0)</f>
        <v>0</v>
      </c>
      <c r="F30" s="47">
        <f t="shared" si="3"/>
        <v>0</v>
      </c>
      <c r="G30" s="48">
        <f t="shared" si="4"/>
        <v>0</v>
      </c>
      <c r="H30" s="4"/>
      <c r="I30" s="1"/>
      <c r="J30" s="1"/>
    </row>
    <row r="31" spans="2:10" ht="13.5" thickBot="1" x14ac:dyDescent="0.25">
      <c r="B31" s="1"/>
      <c r="C31" s="1"/>
      <c r="D31" s="6"/>
      <c r="E31" s="1"/>
      <c r="F31" s="39" t="s">
        <v>19</v>
      </c>
      <c r="G31" s="21">
        <f>SUM(G22:G30)</f>
        <v>4233.7049999999999</v>
      </c>
      <c r="H31" s="1"/>
      <c r="I31" s="1"/>
      <c r="J31" s="1"/>
    </row>
    <row r="32" spans="2:10" x14ac:dyDescent="0.2">
      <c r="B32" s="1"/>
      <c r="C32" s="1"/>
      <c r="D32" s="1"/>
      <c r="E32" s="1"/>
      <c r="F32" s="1"/>
      <c r="G32" s="1"/>
      <c r="H32" s="1"/>
      <c r="I32" s="1"/>
      <c r="J32" s="1"/>
    </row>
  </sheetData>
  <mergeCells count="1">
    <mergeCell ref="C3:I3"/>
  </mergeCells>
  <printOptions horizontalCentered="1"/>
  <pageMargins left="0.21" right="0.2" top="0.95" bottom="0.39370078740157483" header="0.51181102362204722" footer="0.51181102362204722"/>
  <pageSetup paperSize="9" orientation="portrait" horizontalDpi="300" verticalDpi="300" r:id="rId1"/>
  <headerFooter alignWithMargins="0"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C25D-DEC1-4727-88BE-BE03E83924C2}">
  <dimension ref="B1:J32"/>
  <sheetViews>
    <sheetView zoomScale="80" zoomScaleNormal="80" workbookViewId="0">
      <selection activeCell="G23" sqref="G23"/>
    </sheetView>
  </sheetViews>
  <sheetFormatPr baseColWidth="10" defaultRowHeight="12.75" x14ac:dyDescent="0.2"/>
  <cols>
    <col min="1" max="1" width="11.42578125" style="2"/>
    <col min="2" max="2" width="3" style="2" customWidth="1"/>
    <col min="3" max="3" width="15.7109375" style="2" customWidth="1"/>
    <col min="4" max="4" width="10.85546875" style="2" customWidth="1"/>
    <col min="5" max="5" width="15.140625" style="2" customWidth="1"/>
    <col min="6" max="6" width="17.140625" style="2" bestFit="1" customWidth="1"/>
    <col min="7" max="7" width="12.28515625" style="2" customWidth="1"/>
    <col min="8" max="8" width="13.28515625" style="2" bestFit="1" customWidth="1"/>
    <col min="9" max="9" width="12.7109375" style="2" bestFit="1" customWidth="1"/>
    <col min="10" max="10" width="2.5703125" style="2" customWidth="1"/>
    <col min="11" max="16384" width="11.42578125" style="2"/>
  </cols>
  <sheetData>
    <row r="1" spans="2:10" ht="9.75" customHeight="1" x14ac:dyDescent="0.2"/>
    <row r="2" spans="2:10" ht="11.25" customHeight="1" thickBot="1" x14ac:dyDescent="0.25"/>
    <row r="3" spans="2:10" ht="63.75" customHeight="1" thickBot="1" x14ac:dyDescent="0.25">
      <c r="C3" s="52" t="s">
        <v>29</v>
      </c>
      <c r="D3" s="53"/>
      <c r="E3" s="53"/>
      <c r="F3" s="53"/>
      <c r="G3" s="53"/>
      <c r="H3" s="53"/>
      <c r="I3" s="54"/>
    </row>
    <row r="5" spans="2:10" ht="15" x14ac:dyDescent="0.2">
      <c r="B5" s="1"/>
      <c r="C5" s="3" t="s">
        <v>15</v>
      </c>
      <c r="D5" s="1"/>
      <c r="E5" s="1"/>
      <c r="F5" s="1"/>
      <c r="G5" s="1"/>
      <c r="H5" s="1"/>
      <c r="I5" s="1"/>
      <c r="J5" s="1"/>
    </row>
    <row r="6" spans="2:10" ht="13.5" thickBot="1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ht="26.25" thickBot="1" x14ac:dyDescent="0.25">
      <c r="B7" s="1"/>
      <c r="C7" s="22" t="s">
        <v>25</v>
      </c>
      <c r="D7" s="23" t="s">
        <v>22</v>
      </c>
      <c r="E7" s="23" t="s">
        <v>16</v>
      </c>
      <c r="F7" s="23" t="s">
        <v>4</v>
      </c>
      <c r="G7" s="23" t="s">
        <v>17</v>
      </c>
      <c r="H7" s="23" t="s">
        <v>18</v>
      </c>
      <c r="I7" s="24" t="s">
        <v>26</v>
      </c>
      <c r="J7" s="1"/>
    </row>
    <row r="8" spans="2:10" x14ac:dyDescent="0.2">
      <c r="B8" s="1"/>
      <c r="C8" s="25">
        <v>42</v>
      </c>
      <c r="D8" s="26">
        <f>_xlfn.XLOOKUP($C8,Données!$A$4:$A$12,Données!$C$4:$C$12,"")</f>
        <v>3</v>
      </c>
      <c r="E8" s="27">
        <v>2</v>
      </c>
      <c r="F8" s="28">
        <f>_xlfn.XLOOKUP($C8,Données!$A$4:$A$12,Données!$E$4:$E$12,0)</f>
        <v>155</v>
      </c>
      <c r="G8" s="29">
        <f>E8*F8</f>
        <v>310</v>
      </c>
      <c r="H8" s="30">
        <f>IF(G8&lt;=2500,0%,IF(G8&lt;=3750,5%,10%))</f>
        <v>0</v>
      </c>
      <c r="I8" s="31">
        <f>G8-H8*G8</f>
        <v>310</v>
      </c>
      <c r="J8" s="4"/>
    </row>
    <row r="9" spans="2:10" x14ac:dyDescent="0.2">
      <c r="B9" s="1"/>
      <c r="C9" s="25">
        <v>12</v>
      </c>
      <c r="D9" s="26">
        <f>_xlfn.XLOOKUP($C9,Données!$A$4:$A$12,Données!$C$4:$C$12,"")</f>
        <v>1</v>
      </c>
      <c r="E9" s="27">
        <v>5</v>
      </c>
      <c r="F9" s="28">
        <f>_xlfn.XLOOKUP($C9,Données!$A$4:$A$12,Données!$E$4:$E$12,0)</f>
        <v>615</v>
      </c>
      <c r="G9" s="29">
        <f t="shared" ref="G9:G16" si="0">E9*F9</f>
        <v>3075</v>
      </c>
      <c r="H9" s="30">
        <f t="shared" ref="H9:H16" si="1">IF(G9&lt;=2500,0%,IF(G9&lt;=3750,5%,10%))</f>
        <v>0.05</v>
      </c>
      <c r="I9" s="31">
        <f t="shared" ref="I9:I16" si="2">G9-H9*G9</f>
        <v>2921.25</v>
      </c>
      <c r="J9" s="4"/>
    </row>
    <row r="10" spans="2:10" x14ac:dyDescent="0.2">
      <c r="B10" s="1"/>
      <c r="C10" s="25">
        <v>49</v>
      </c>
      <c r="D10" s="26">
        <f>_xlfn.XLOOKUP($C10,Données!$A$4:$A$12,Données!$C$4:$C$12,"")</f>
        <v>1</v>
      </c>
      <c r="E10" s="27">
        <v>6</v>
      </c>
      <c r="F10" s="28">
        <f>_xlfn.XLOOKUP($C10,Données!$A$4:$A$12,Données!$E$4:$E$12,0)</f>
        <v>615</v>
      </c>
      <c r="G10" s="29">
        <f t="shared" si="0"/>
        <v>3690</v>
      </c>
      <c r="H10" s="30">
        <f t="shared" si="1"/>
        <v>0.05</v>
      </c>
      <c r="I10" s="31">
        <f t="shared" si="2"/>
        <v>3505.5</v>
      </c>
      <c r="J10" s="4"/>
    </row>
    <row r="11" spans="2:10" x14ac:dyDescent="0.2">
      <c r="B11" s="1"/>
      <c r="C11" s="25">
        <v>36</v>
      </c>
      <c r="D11" s="26">
        <f>_xlfn.XLOOKUP($C11,Données!$A$4:$A$12,Données!$C$4:$C$12,"")</f>
        <v>3</v>
      </c>
      <c r="E11" s="27">
        <v>4</v>
      </c>
      <c r="F11" s="28">
        <f>_xlfn.XLOOKUP($C11,Données!$A$4:$A$12,Données!$E$4:$E$12,0)</f>
        <v>155</v>
      </c>
      <c r="G11" s="29">
        <f t="shared" si="0"/>
        <v>620</v>
      </c>
      <c r="H11" s="30">
        <f t="shared" si="1"/>
        <v>0</v>
      </c>
      <c r="I11" s="31">
        <f t="shared" si="2"/>
        <v>620</v>
      </c>
      <c r="J11" s="4"/>
    </row>
    <row r="12" spans="2:10" x14ac:dyDescent="0.2">
      <c r="B12" s="1"/>
      <c r="C12" s="25">
        <v>14</v>
      </c>
      <c r="D12" s="26">
        <f>_xlfn.XLOOKUP($C12,Données!$A$4:$A$12,Données!$C$4:$C$12,"")</f>
        <v>1</v>
      </c>
      <c r="E12" s="27">
        <v>8</v>
      </c>
      <c r="F12" s="28">
        <f>_xlfn.XLOOKUP($C12,Données!$A$4:$A$12,Données!$E$4:$E$12,0)</f>
        <v>615</v>
      </c>
      <c r="G12" s="29">
        <f t="shared" si="0"/>
        <v>4920</v>
      </c>
      <c r="H12" s="30">
        <f t="shared" si="1"/>
        <v>0.1</v>
      </c>
      <c r="I12" s="31">
        <f t="shared" si="2"/>
        <v>4428</v>
      </c>
      <c r="J12" s="4"/>
    </row>
    <row r="13" spans="2:10" x14ac:dyDescent="0.2">
      <c r="B13" s="1"/>
      <c r="C13" s="25">
        <v>29</v>
      </c>
      <c r="D13" s="26">
        <f>_xlfn.XLOOKUP($C13,Données!$A$4:$A$12,Données!$C$4:$C$12,"")</f>
        <v>2</v>
      </c>
      <c r="E13" s="27">
        <v>-4</v>
      </c>
      <c r="F13" s="28">
        <f>_xlfn.XLOOKUP($C13,Données!$A$4:$A$12,Données!$E$4:$E$12,0)</f>
        <v>325</v>
      </c>
      <c r="G13" s="29">
        <f t="shared" si="0"/>
        <v>-1300</v>
      </c>
      <c r="H13" s="30">
        <f t="shared" si="1"/>
        <v>0</v>
      </c>
      <c r="I13" s="31">
        <f t="shared" si="2"/>
        <v>-1300</v>
      </c>
      <c r="J13" s="4"/>
    </row>
    <row r="14" spans="2:10" x14ac:dyDescent="0.2">
      <c r="B14" s="1"/>
      <c r="C14" s="25">
        <v>56</v>
      </c>
      <c r="D14" s="26">
        <f>_xlfn.XLOOKUP($C14,Données!$A$4:$A$12,Données!$C$4:$C$12,"")</f>
        <v>2</v>
      </c>
      <c r="E14" s="27">
        <v>11</v>
      </c>
      <c r="F14" s="28">
        <f>_xlfn.XLOOKUP($C14,Données!$A$4:$A$12,Données!$E$4:$E$12,0)</f>
        <v>325</v>
      </c>
      <c r="G14" s="29">
        <f t="shared" si="0"/>
        <v>3575</v>
      </c>
      <c r="H14" s="30">
        <f t="shared" si="1"/>
        <v>0.05</v>
      </c>
      <c r="I14" s="31">
        <f t="shared" si="2"/>
        <v>3396.25</v>
      </c>
      <c r="J14" s="4"/>
    </row>
    <row r="15" spans="2:10" x14ac:dyDescent="0.2">
      <c r="B15" s="1"/>
      <c r="C15" s="25"/>
      <c r="D15" s="26" t="str">
        <f>_xlfn.XLOOKUP($C15,Données!$A$4:$A$12,Données!$C$4:$C$12,"")</f>
        <v/>
      </c>
      <c r="E15" s="27"/>
      <c r="F15" s="28">
        <f>_xlfn.XLOOKUP($C15,Données!$A$4:$A$12,Données!$E$4:$E$12,0)</f>
        <v>0</v>
      </c>
      <c r="G15" s="29">
        <f t="shared" si="0"/>
        <v>0</v>
      </c>
      <c r="H15" s="30">
        <f t="shared" si="1"/>
        <v>0</v>
      </c>
      <c r="I15" s="31">
        <f t="shared" si="2"/>
        <v>0</v>
      </c>
      <c r="J15" s="4"/>
    </row>
    <row r="16" spans="2:10" ht="13.5" thickBot="1" x14ac:dyDescent="0.25">
      <c r="B16" s="1"/>
      <c r="C16" s="32"/>
      <c r="D16" s="33" t="str">
        <f>_xlfn.XLOOKUP($C16,Données!$A$4:$A$12,Données!$C$4:$C$12,"")</f>
        <v/>
      </c>
      <c r="E16" s="34"/>
      <c r="F16" s="35">
        <f>_xlfn.XLOOKUP($C16,Données!$A$4:$A$12,Données!$E$4:$E$12,0)</f>
        <v>0</v>
      </c>
      <c r="G16" s="36">
        <f t="shared" si="0"/>
        <v>0</v>
      </c>
      <c r="H16" s="37">
        <f t="shared" si="1"/>
        <v>0</v>
      </c>
      <c r="I16" s="38">
        <f t="shared" si="2"/>
        <v>0</v>
      </c>
      <c r="J16" s="4"/>
    </row>
    <row r="17" spans="2:10" ht="13.5" thickBot="1" x14ac:dyDescent="0.25">
      <c r="B17" s="1"/>
      <c r="C17" s="1"/>
      <c r="D17" s="1"/>
      <c r="E17" s="1"/>
      <c r="F17" s="1"/>
      <c r="G17" s="1"/>
      <c r="H17" s="20" t="s">
        <v>19</v>
      </c>
      <c r="I17" s="21">
        <f>SUM(I8:I16)</f>
        <v>13881</v>
      </c>
      <c r="J17" s="4"/>
    </row>
    <row r="18" spans="2:10" x14ac:dyDescent="0.2">
      <c r="B18" s="1"/>
      <c r="C18" s="1"/>
      <c r="D18" s="1"/>
      <c r="E18" s="1"/>
      <c r="F18" s="1"/>
      <c r="G18" s="1"/>
      <c r="H18" s="1"/>
      <c r="I18" s="5"/>
      <c r="J18" s="1"/>
    </row>
    <row r="19" spans="2:10" ht="15" x14ac:dyDescent="0.2">
      <c r="B19" s="1"/>
      <c r="C19" s="3" t="s">
        <v>20</v>
      </c>
      <c r="D19" s="1"/>
      <c r="E19" s="1"/>
      <c r="F19" s="1"/>
      <c r="G19" s="1"/>
      <c r="H19" s="1"/>
      <c r="I19" s="1"/>
      <c r="J19" s="1"/>
    </row>
    <row r="20" spans="2:10" ht="13.5" thickBo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26.25" thickBot="1" x14ac:dyDescent="0.25">
      <c r="B21" s="1"/>
      <c r="C21" s="40" t="s">
        <v>25</v>
      </c>
      <c r="D21" s="41" t="s">
        <v>5</v>
      </c>
      <c r="E21" s="41" t="s">
        <v>6</v>
      </c>
      <c r="F21" s="41" t="s">
        <v>27</v>
      </c>
      <c r="G21" s="42" t="s">
        <v>28</v>
      </c>
      <c r="H21" s="1"/>
      <c r="I21" s="1"/>
      <c r="J21" s="1"/>
    </row>
    <row r="22" spans="2:10" x14ac:dyDescent="0.2">
      <c r="B22" s="1"/>
      <c r="C22" s="43">
        <v>42</v>
      </c>
      <c r="D22" s="44">
        <f>_xlfn.XLOOKUP($C22,Données!$G$4:$G$12,Données!$H$4:$H$12,0)*$I$17</f>
        <v>416.43</v>
      </c>
      <c r="E22" s="49">
        <f>_xlfn.XLOOKUP($C22,Données!$G$4:$G$12,Données!$I$4:$I$12,0)</f>
        <v>25</v>
      </c>
      <c r="F22" s="44">
        <f>IF(E22&lt;=24,0,IF(E22&lt;=48,4%,6%))*$I$17</f>
        <v>555.24</v>
      </c>
      <c r="G22" s="45">
        <f>D22+F22</f>
        <v>971.67000000000007</v>
      </c>
      <c r="H22" s="4"/>
      <c r="I22" s="1"/>
      <c r="J22" s="1"/>
    </row>
    <row r="23" spans="2:10" x14ac:dyDescent="0.2">
      <c r="B23" s="1"/>
      <c r="C23" s="43">
        <v>12</v>
      </c>
      <c r="D23" s="44">
        <f>_xlfn.XLOOKUP($C23,Données!$G$4:$G$12,Données!$H$4:$H$12,0)*$I$17</f>
        <v>277.62</v>
      </c>
      <c r="E23" s="49">
        <f>_xlfn.XLOOKUP($C23,Données!$G$4:$G$12,Données!$I$4:$I$12,0)</f>
        <v>24</v>
      </c>
      <c r="F23" s="44">
        <f t="shared" ref="F23:F30" si="3">IF(E23&lt;=24,0,IF(E23&lt;=48,4%,6%))*$I$17</f>
        <v>0</v>
      </c>
      <c r="G23" s="45">
        <f t="shared" ref="G23:G30" si="4">D23+F23</f>
        <v>277.62</v>
      </c>
      <c r="H23" s="4"/>
      <c r="I23" s="1"/>
      <c r="J23" s="1"/>
    </row>
    <row r="24" spans="2:10" x14ac:dyDescent="0.2">
      <c r="B24" s="1"/>
      <c r="C24" s="43">
        <v>49</v>
      </c>
      <c r="D24" s="44">
        <f>_xlfn.XLOOKUP($C24,Données!$G$4:$G$12,Données!$H$4:$H$12,0)*$I$17</f>
        <v>347.02500000000003</v>
      </c>
      <c r="E24" s="49">
        <f>_xlfn.XLOOKUP($C24,Données!$G$4:$G$12,Données!$I$4:$I$12,0)</f>
        <v>15</v>
      </c>
      <c r="F24" s="44">
        <f t="shared" si="3"/>
        <v>0</v>
      </c>
      <c r="G24" s="45">
        <f t="shared" si="4"/>
        <v>347.02500000000003</v>
      </c>
      <c r="H24" s="4"/>
      <c r="I24" s="1"/>
      <c r="J24" s="1"/>
    </row>
    <row r="25" spans="2:10" x14ac:dyDescent="0.2">
      <c r="B25" s="1"/>
      <c r="C25" s="43">
        <v>36</v>
      </c>
      <c r="D25" s="44">
        <f>_xlfn.XLOOKUP($C25,Données!$G$4:$G$12,Données!$H$4:$H$12,0)*$I$17</f>
        <v>277.62</v>
      </c>
      <c r="E25" s="49">
        <f>_xlfn.XLOOKUP($C25,Données!$G$4:$G$12,Données!$I$4:$I$12,0)</f>
        <v>54</v>
      </c>
      <c r="F25" s="44">
        <f t="shared" si="3"/>
        <v>832.86</v>
      </c>
      <c r="G25" s="45">
        <f t="shared" si="4"/>
        <v>1110.48</v>
      </c>
      <c r="H25" s="4"/>
      <c r="I25" s="1"/>
      <c r="J25" s="1"/>
    </row>
    <row r="26" spans="2:10" x14ac:dyDescent="0.2">
      <c r="B26" s="1"/>
      <c r="C26" s="43">
        <v>14</v>
      </c>
      <c r="D26" s="44">
        <f>_xlfn.XLOOKUP($C26,Données!$G$4:$G$12,Données!$H$4:$H$12,0)*$I$17</f>
        <v>347.02500000000003</v>
      </c>
      <c r="E26" s="49">
        <f>_xlfn.XLOOKUP($C26,Données!$G$4:$G$12,Données!$I$4:$I$12,0)</f>
        <v>11</v>
      </c>
      <c r="F26" s="44">
        <f t="shared" si="3"/>
        <v>0</v>
      </c>
      <c r="G26" s="45">
        <f t="shared" si="4"/>
        <v>347.02500000000003</v>
      </c>
      <c r="H26" s="4"/>
      <c r="I26" s="1"/>
      <c r="J26" s="1"/>
    </row>
    <row r="27" spans="2:10" x14ac:dyDescent="0.2">
      <c r="B27" s="1"/>
      <c r="C27" s="43">
        <v>29</v>
      </c>
      <c r="D27" s="44">
        <f>_xlfn.XLOOKUP($C27,Données!$G$4:$G$12,Données!$H$4:$H$12,0)*$I$17</f>
        <v>347.02500000000003</v>
      </c>
      <c r="E27" s="49">
        <f>_xlfn.XLOOKUP($C27,Données!$G$4:$G$12,Données!$I$4:$I$12,0)</f>
        <v>2</v>
      </c>
      <c r="F27" s="44">
        <f t="shared" si="3"/>
        <v>0</v>
      </c>
      <c r="G27" s="45">
        <f t="shared" si="4"/>
        <v>347.02500000000003</v>
      </c>
      <c r="H27" s="4"/>
      <c r="I27" s="1"/>
      <c r="J27" s="1"/>
    </row>
    <row r="28" spans="2:10" x14ac:dyDescent="0.2">
      <c r="B28" s="1"/>
      <c r="C28" s="43">
        <v>56</v>
      </c>
      <c r="D28" s="44">
        <f>_xlfn.XLOOKUP($C28,Données!$G$4:$G$12,Données!$H$4:$H$12,0)*$I$17</f>
        <v>277.62</v>
      </c>
      <c r="E28" s="49">
        <f>_xlfn.XLOOKUP($C28,Données!$G$4:$G$12,Données!$I$4:$I$12,0)</f>
        <v>31</v>
      </c>
      <c r="F28" s="44">
        <f t="shared" si="3"/>
        <v>555.24</v>
      </c>
      <c r="G28" s="45">
        <f t="shared" si="4"/>
        <v>832.86</v>
      </c>
      <c r="H28" s="4"/>
      <c r="I28" s="1"/>
      <c r="J28" s="1"/>
    </row>
    <row r="29" spans="2:10" x14ac:dyDescent="0.2">
      <c r="B29" s="1"/>
      <c r="C29" s="43"/>
      <c r="D29" s="44">
        <f>_xlfn.XLOOKUP($C29,Données!$G$4:$G$12,Données!$H$4:$H$12,0)*$I$17</f>
        <v>0</v>
      </c>
      <c r="E29" s="49">
        <f>_xlfn.XLOOKUP($C29,Données!$G$4:$G$12,Données!$I$4:$I$12,0)</f>
        <v>0</v>
      </c>
      <c r="F29" s="44">
        <f t="shared" si="3"/>
        <v>0</v>
      </c>
      <c r="G29" s="45">
        <f t="shared" si="4"/>
        <v>0</v>
      </c>
      <c r="H29" s="4"/>
      <c r="I29" s="1"/>
      <c r="J29" s="1"/>
    </row>
    <row r="30" spans="2:10" ht="13.5" thickBot="1" x14ac:dyDescent="0.25">
      <c r="B30" s="1"/>
      <c r="C30" s="46"/>
      <c r="D30" s="47">
        <f>_xlfn.XLOOKUP($C30,Données!$G$4:$G$12,Données!$H$4:$H$12,0)*$I$17</f>
        <v>0</v>
      </c>
      <c r="E30" s="50">
        <f>_xlfn.XLOOKUP($C30,Données!$G$4:$G$12,Données!$I$4:$I$12,0)</f>
        <v>0</v>
      </c>
      <c r="F30" s="47">
        <f t="shared" si="3"/>
        <v>0</v>
      </c>
      <c r="G30" s="48">
        <f t="shared" si="4"/>
        <v>0</v>
      </c>
      <c r="H30" s="4"/>
      <c r="I30" s="1"/>
      <c r="J30" s="1"/>
    </row>
    <row r="31" spans="2:10" ht="13.5" thickBot="1" x14ac:dyDescent="0.25">
      <c r="B31" s="1"/>
      <c r="C31" s="1"/>
      <c r="D31" s="6"/>
      <c r="E31" s="1"/>
      <c r="F31" s="39" t="s">
        <v>19</v>
      </c>
      <c r="G31" s="21">
        <f>SUM(G22:G30)</f>
        <v>4233.7049999999999</v>
      </c>
      <c r="H31" s="1"/>
      <c r="I31" s="1"/>
      <c r="J31" s="1"/>
    </row>
    <row r="32" spans="2:10" x14ac:dyDescent="0.2">
      <c r="B32" s="1"/>
      <c r="C32" s="1"/>
      <c r="D32" s="1"/>
      <c r="E32" s="1"/>
      <c r="F32" s="1"/>
      <c r="G32" s="1"/>
      <c r="H32" s="1"/>
      <c r="I32" s="1"/>
      <c r="J32" s="1"/>
    </row>
  </sheetData>
  <mergeCells count="1">
    <mergeCell ref="C3:I3"/>
  </mergeCells>
  <printOptions horizontalCentered="1"/>
  <pageMargins left="0.21" right="0.2" top="0.95" bottom="0.39370078740157483" header="0.51181102362204722" footer="0.51181102362204722"/>
  <pageSetup paperSize="9" orientation="portrait" horizontalDpi="300" verticalDpi="300" r:id="rId1"/>
  <headerFooter alignWithMargins="0"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Données</vt:lpstr>
      <vt:lpstr>Rapport1</vt:lpstr>
      <vt:lpstr>Rapport2</vt:lpstr>
      <vt:lpstr>Rapport3</vt:lpstr>
      <vt:lpstr>Primes</vt:lpstr>
      <vt:lpstr>Représentants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Thirion</dc:creator>
  <cp:lastModifiedBy>Nathalie THIRION</cp:lastModifiedBy>
  <dcterms:created xsi:type="dcterms:W3CDTF">2013-01-26T15:34:17Z</dcterms:created>
  <dcterms:modified xsi:type="dcterms:W3CDTF">2024-01-31T17:08:33Z</dcterms:modified>
</cp:coreProperties>
</file>